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13_ncr:1_{57102B2D-A7C2-4562-9546-4A49B3E0E587}" xr6:coauthVersionLast="36" xr6:coauthVersionMax="36" xr10:uidLastSave="{00000000-0000-0000-0000-000000000000}"/>
  <bookViews>
    <workbookView xWindow="0" yWindow="0" windowWidth="23040" windowHeight="10284" xr2:uid="{0E032AA7-ECF4-4087-9E6C-3087F5CA5F9B}"/>
  </bookViews>
  <sheets>
    <sheet name="11月30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J72" i="1" s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H56" i="1"/>
  <c r="G56" i="1"/>
  <c r="F56" i="1"/>
  <c r="D56" i="1"/>
  <c r="C56" i="1"/>
  <c r="B56" i="1"/>
  <c r="J55" i="1"/>
  <c r="I55" i="1"/>
  <c r="E55" i="1"/>
  <c r="I54" i="1"/>
  <c r="J54" i="1" s="1"/>
  <c r="E54" i="1"/>
  <c r="I53" i="1"/>
  <c r="J53" i="1" s="1"/>
  <c r="E53" i="1"/>
  <c r="I52" i="1"/>
  <c r="J52" i="1" s="1"/>
  <c r="E52" i="1"/>
  <c r="J51" i="1"/>
  <c r="I51" i="1"/>
  <c r="E51" i="1"/>
  <c r="I50" i="1"/>
  <c r="J50" i="1" s="1"/>
  <c r="E50" i="1"/>
  <c r="I49" i="1"/>
  <c r="I56" i="1" s="1"/>
  <c r="E49" i="1"/>
  <c r="E56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I19" i="1"/>
  <c r="J19" i="1" s="1"/>
  <c r="H19" i="1"/>
  <c r="F19" i="1"/>
  <c r="D19" i="1"/>
  <c r="C19" i="1"/>
  <c r="E19" i="1" s="1"/>
  <c r="B19" i="1"/>
  <c r="I18" i="1"/>
  <c r="D18" i="1"/>
  <c r="C18" i="1"/>
  <c r="E18" i="1" s="1"/>
  <c r="B18" i="1"/>
  <c r="I17" i="1"/>
  <c r="D17" i="1"/>
  <c r="C17" i="1"/>
  <c r="E17" i="1" s="1"/>
  <c r="B17" i="1"/>
  <c r="H16" i="1"/>
  <c r="G16" i="1"/>
  <c r="I16" i="1" s="1"/>
  <c r="J16" i="1" s="1"/>
  <c r="F16" i="1"/>
  <c r="E16" i="1"/>
  <c r="D16" i="1"/>
  <c r="C16" i="1"/>
  <c r="B16" i="1"/>
  <c r="H15" i="1"/>
  <c r="G15" i="1"/>
  <c r="G20" i="1" s="1"/>
  <c r="F15" i="1"/>
  <c r="F20" i="1" s="1"/>
  <c r="D15" i="1"/>
  <c r="D20" i="1" s="1"/>
  <c r="C15" i="1"/>
  <c r="C20" i="1" s="1"/>
  <c r="B15" i="1"/>
  <c r="B20" i="1" s="1"/>
  <c r="H14" i="1"/>
  <c r="G14" i="1"/>
  <c r="I14" i="1" s="1"/>
  <c r="F14" i="1"/>
  <c r="D14" i="1"/>
  <c r="C14" i="1"/>
  <c r="E14" i="1" s="1"/>
  <c r="B14" i="1"/>
  <c r="H13" i="1"/>
  <c r="H20" i="1" s="1"/>
  <c r="G13" i="1"/>
  <c r="F13" i="1"/>
  <c r="D13" i="1"/>
  <c r="C13" i="1"/>
  <c r="E13" i="1" s="1"/>
  <c r="B13" i="1"/>
  <c r="H7" i="1"/>
  <c r="G7" i="1"/>
  <c r="I7" i="1" s="1"/>
  <c r="J7" i="1" s="1"/>
  <c r="F7" i="1"/>
  <c r="E7" i="1"/>
  <c r="D7" i="1"/>
  <c r="C7" i="1"/>
  <c r="B7" i="1"/>
  <c r="J56" i="1" l="1"/>
  <c r="J18" i="1"/>
  <c r="J14" i="1"/>
  <c r="J17" i="1"/>
  <c r="I13" i="1"/>
  <c r="E15" i="1"/>
  <c r="E20" i="1" s="1"/>
  <c r="J49" i="1"/>
  <c r="I15" i="1"/>
  <c r="J15" i="1" s="1"/>
  <c r="I20" i="1" l="1"/>
  <c r="J20" i="1" s="1"/>
  <c r="J13" i="1"/>
</calcChain>
</file>

<file path=xl/sharedStrings.xml><?xml version="1.0" encoding="utf-8"?>
<sst xmlns="http://schemas.openxmlformats.org/spreadsheetml/2006/main" count="133" uniqueCount="47">
  <si>
    <t>住民基本台帳人口・世帯数（令和７年11月30日現在、外国人を含む）</t>
    <rPh sb="16" eb="17">
      <t>ネン</t>
    </rPh>
    <rPh sb="19" eb="20">
      <t>ガツ</t>
    </rPh>
    <rPh sb="22" eb="23">
      <t>ニチ</t>
    </rPh>
    <rPh sb="23" eb="25">
      <t>ゲンザイ</t>
    </rPh>
    <rPh sb="26" eb="28">
      <t>ガイコク</t>
    </rPh>
    <rPh sb="28" eb="29">
      <t>ジン</t>
    </rPh>
    <rPh sb="30" eb="31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</si>
  <si>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</si>
  <si>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</si>
  <si>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</si>
  <si>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</si>
  <si>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</si>
  <si>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</si>
  <si>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</si>
  <si>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</si>
  <si>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</si>
  <si>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</si>
  <si>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</si>
  <si>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</si>
  <si>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</si>
  <si>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</si>
  <si>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</si>
  <si>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</si>
  <si>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</si>
  <si>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</si>
  <si>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</si>
  <si>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</si>
  <si>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</si>
  <si>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</si>
  <si>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</si>
  <si>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</si>
  <si>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</si>
  <si>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</si>
  <si>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</si>
  <si>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</si>
  <si>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</si>
  <si>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</si>
  <si>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</si>
  <si>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</si>
  <si>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</si>
  <si>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</si>
  <si>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</si>
  <si>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</si>
  <si>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</si>
  <si>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</si>
  <si>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</si>
  <si>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</si>
  <si>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</si>
  <si>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</si>
  <si>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</si>
  <si>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外国人の人口・世帯数（令和７年11月30日現在）</t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</si>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</sst>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E9DD-C5D2-4030-9522-C2349C148485}">
  <dimension ref="A2:J72"/>
  <sheetViews>
    <sheetView tabSelected="1" view="pageBreakPreview" zoomScale="60" zoomScaleNormal="124" workbookViewId="0">
      <selection activeCell="P67" sqref="P67"/>
    </sheetView>
  </sheetViews>
  <sheetFormatPr defaultColWidth="9" defaultRowHeight="13.2" x14ac:dyDescent="0.2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4" x14ac:dyDescent="0.2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4" x14ac:dyDescent="0.2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5">
      <c r="A7" s="17" t="s">
        <v>8</v>
      </c>
      <c r="B7" s="18">
        <f>14150+537-87</f>
        <v>14600</v>
      </c>
      <c r="C7" s="19">
        <f>14314+285</f>
        <v>14599</v>
      </c>
      <c r="D7" s="19">
        <f>15528+320</f>
        <v>15848</v>
      </c>
      <c r="E7" s="20">
        <f>SUM(C7:D7)</f>
        <v>30447</v>
      </c>
      <c r="F7" s="18">
        <f>9369+18-3</f>
        <v>9384</v>
      </c>
      <c r="G7" s="19">
        <f>5802+11</f>
        <v>5813</v>
      </c>
      <c r="H7" s="19">
        <f>7833+14</f>
        <v>7847</v>
      </c>
      <c r="I7" s="19">
        <f>SUM(G7:H7)</f>
        <v>13660</v>
      </c>
      <c r="J7" s="21">
        <f>ROUND(I7/E7,3)</f>
        <v>0.44900000000000001</v>
      </c>
    </row>
    <row r="8" spans="1:10" ht="14.4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4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5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4" x14ac:dyDescent="0.2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4" x14ac:dyDescent="0.2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4" x14ac:dyDescent="0.2">
      <c r="A13" s="28" t="s">
        <v>10</v>
      </c>
      <c r="B13" s="29">
        <f>7448+382-49</f>
        <v>7781</v>
      </c>
      <c r="C13" s="30">
        <f>7652+179</f>
        <v>7831</v>
      </c>
      <c r="D13" s="30">
        <f>8193+249</f>
        <v>8442</v>
      </c>
      <c r="E13" s="31">
        <f t="shared" ref="E13:E18" si="0">SUM(C13:D13)</f>
        <v>16273</v>
      </c>
      <c r="F13" s="32">
        <f>4311+10-1</f>
        <v>4320</v>
      </c>
      <c r="G13" s="30">
        <f>2678+7</f>
        <v>2685</v>
      </c>
      <c r="H13" s="30">
        <f>3606+7</f>
        <v>3613</v>
      </c>
      <c r="I13" s="30">
        <f t="shared" ref="I13:I19" si="1">SUM(G13:H13)</f>
        <v>6298</v>
      </c>
      <c r="J13" s="33">
        <f t="shared" ref="J13:J20" si="2">ROUND(I13/E13,3)</f>
        <v>0.38700000000000001</v>
      </c>
    </row>
    <row r="14" spans="1:10" ht="14.4" x14ac:dyDescent="0.2">
      <c r="A14" s="28" t="s">
        <v>11</v>
      </c>
      <c r="B14" s="29">
        <f>1252+31-13</f>
        <v>1270</v>
      </c>
      <c r="C14" s="30">
        <f>1311+14</f>
        <v>1325</v>
      </c>
      <c r="D14" s="30">
        <f>1405+19</f>
        <v>1424</v>
      </c>
      <c r="E14" s="31">
        <f t="shared" si="0"/>
        <v>2749</v>
      </c>
      <c r="F14" s="32">
        <f>1001+1</f>
        <v>1002</v>
      </c>
      <c r="G14" s="30">
        <f>665</f>
        <v>665</v>
      </c>
      <c r="H14" s="30">
        <f>859+1</f>
        <v>860</v>
      </c>
      <c r="I14" s="30">
        <f t="shared" si="1"/>
        <v>1525</v>
      </c>
      <c r="J14" s="33">
        <f t="shared" si="2"/>
        <v>0.55500000000000005</v>
      </c>
    </row>
    <row r="15" spans="1:10" ht="14.4" x14ac:dyDescent="0.2">
      <c r="A15" s="28" t="s">
        <v>12</v>
      </c>
      <c r="B15" s="29">
        <f>3088+101-13</f>
        <v>3176</v>
      </c>
      <c r="C15" s="30">
        <f>2949+81</f>
        <v>3030</v>
      </c>
      <c r="D15" s="30">
        <f>3251+38</f>
        <v>3289</v>
      </c>
      <c r="E15" s="31">
        <f t="shared" si="0"/>
        <v>6319</v>
      </c>
      <c r="F15" s="32">
        <f>2194+5</f>
        <v>2199</v>
      </c>
      <c r="G15" s="30">
        <f>1320+4</f>
        <v>1324</v>
      </c>
      <c r="H15" s="30">
        <f>1808+4</f>
        <v>1812</v>
      </c>
      <c r="I15" s="30">
        <f t="shared" si="1"/>
        <v>3136</v>
      </c>
      <c r="J15" s="33">
        <f t="shared" si="2"/>
        <v>0.496</v>
      </c>
    </row>
    <row r="16" spans="1:10" ht="14.4" x14ac:dyDescent="0.2">
      <c r="A16" s="28" t="s">
        <v>13</v>
      </c>
      <c r="B16" s="29">
        <f>730+9-5</f>
        <v>734</v>
      </c>
      <c r="C16" s="30">
        <f>795+3</f>
        <v>798</v>
      </c>
      <c r="D16" s="30">
        <f>824+6</f>
        <v>830</v>
      </c>
      <c r="E16" s="31">
        <f t="shared" si="0"/>
        <v>1628</v>
      </c>
      <c r="F16" s="32">
        <f>563+1-1</f>
        <v>563</v>
      </c>
      <c r="G16" s="30">
        <f>341</f>
        <v>341</v>
      </c>
      <c r="H16" s="30">
        <f>475+1</f>
        <v>476</v>
      </c>
      <c r="I16" s="30">
        <f t="shared" si="1"/>
        <v>817</v>
      </c>
      <c r="J16" s="33">
        <f t="shared" si="2"/>
        <v>0.502</v>
      </c>
    </row>
    <row r="17" spans="1:10" ht="14.4" x14ac:dyDescent="0.2">
      <c r="A17" s="28" t="s">
        <v>14</v>
      </c>
      <c r="B17" s="29">
        <f>612+3-1</f>
        <v>614</v>
      </c>
      <c r="C17" s="30">
        <f>667+3</f>
        <v>670</v>
      </c>
      <c r="D17" s="30">
        <f>727+1</f>
        <v>728</v>
      </c>
      <c r="E17" s="31">
        <f t="shared" si="0"/>
        <v>1398</v>
      </c>
      <c r="F17" s="32">
        <v>504</v>
      </c>
      <c r="G17" s="30">
        <v>332</v>
      </c>
      <c r="H17" s="30">
        <v>418</v>
      </c>
      <c r="I17" s="30">
        <f t="shared" si="1"/>
        <v>750</v>
      </c>
      <c r="J17" s="33">
        <f t="shared" si="2"/>
        <v>0.53600000000000003</v>
      </c>
    </row>
    <row r="18" spans="1:10" ht="14.4" x14ac:dyDescent="0.2">
      <c r="A18" s="28" t="s">
        <v>15</v>
      </c>
      <c r="B18" s="29">
        <f>506+3-1</f>
        <v>508</v>
      </c>
      <c r="C18" s="30">
        <f>479+2</f>
        <v>481</v>
      </c>
      <c r="D18" s="30">
        <f>559+1</f>
        <v>560</v>
      </c>
      <c r="E18" s="31">
        <f t="shared" si="0"/>
        <v>1041</v>
      </c>
      <c r="F18" s="32">
        <v>419</v>
      </c>
      <c r="G18" s="30">
        <v>263</v>
      </c>
      <c r="H18" s="30">
        <v>358</v>
      </c>
      <c r="I18" s="30">
        <f>SUM(G18:H18)</f>
        <v>621</v>
      </c>
      <c r="J18" s="33">
        <f t="shared" si="2"/>
        <v>0.59699999999999998</v>
      </c>
    </row>
    <row r="19" spans="1:10" ht="14.4" x14ac:dyDescent="0.2">
      <c r="A19" s="28" t="s">
        <v>16</v>
      </c>
      <c r="B19" s="29">
        <f>514+8-5</f>
        <v>517</v>
      </c>
      <c r="C19" s="30">
        <f>461+3</f>
        <v>464</v>
      </c>
      <c r="D19" s="30">
        <f>569+6</f>
        <v>575</v>
      </c>
      <c r="E19" s="31">
        <f>SUM(C19:D19)</f>
        <v>1039</v>
      </c>
      <c r="F19" s="32">
        <f>377+1-1</f>
        <v>377</v>
      </c>
      <c r="G19" s="30">
        <v>203</v>
      </c>
      <c r="H19" s="30">
        <f>309+1</f>
        <v>310</v>
      </c>
      <c r="I19" s="30">
        <f t="shared" si="1"/>
        <v>513</v>
      </c>
      <c r="J19" s="33">
        <f t="shared" si="2"/>
        <v>0.49399999999999999</v>
      </c>
    </row>
    <row r="20" spans="1:10" ht="15" thickBot="1" x14ac:dyDescent="0.25">
      <c r="A20" s="17" t="s">
        <v>17</v>
      </c>
      <c r="B20" s="34">
        <f t="shared" ref="B20:H20" si="3">SUM(B13:B19)</f>
        <v>14600</v>
      </c>
      <c r="C20" s="35">
        <f t="shared" si="3"/>
        <v>14599</v>
      </c>
      <c r="D20" s="35">
        <f t="shared" si="3"/>
        <v>15848</v>
      </c>
      <c r="E20" s="35">
        <f t="shared" si="3"/>
        <v>30447</v>
      </c>
      <c r="F20" s="36">
        <f t="shared" si="3"/>
        <v>9384</v>
      </c>
      <c r="G20" s="35">
        <f t="shared" si="3"/>
        <v>5813</v>
      </c>
      <c r="H20" s="35">
        <f t="shared" si="3"/>
        <v>7847</v>
      </c>
      <c r="I20" s="37">
        <f>SUM(I13:I19)</f>
        <v>13660</v>
      </c>
      <c r="J20" s="38">
        <f t="shared" si="2"/>
        <v>0.44900000000000001</v>
      </c>
    </row>
    <row r="21" spans="1:10" ht="14.4" x14ac:dyDescent="0.2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4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5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4" x14ac:dyDescent="0.2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4" x14ac:dyDescent="0.2">
      <c r="A25" s="47" t="s">
        <v>20</v>
      </c>
      <c r="B25" s="48"/>
      <c r="C25" s="30">
        <v>334</v>
      </c>
      <c r="D25" s="30">
        <v>321</v>
      </c>
      <c r="E25" s="31">
        <f>C25+D25</f>
        <v>655</v>
      </c>
      <c r="F25" s="47" t="s">
        <v>21</v>
      </c>
      <c r="G25" s="49"/>
      <c r="H25" s="30">
        <v>875</v>
      </c>
      <c r="I25" s="30">
        <v>915</v>
      </c>
      <c r="J25" s="31">
        <f t="shared" ref="J25:J35" si="4">H25+I25</f>
        <v>1790</v>
      </c>
    </row>
    <row r="26" spans="1:10" ht="14.4" x14ac:dyDescent="0.2">
      <c r="A26" s="47" t="s">
        <v>22</v>
      </c>
      <c r="B26" s="48"/>
      <c r="C26" s="30">
        <v>483</v>
      </c>
      <c r="D26" s="30">
        <v>473</v>
      </c>
      <c r="E26" s="31">
        <f t="shared" ref="E26:E36" si="5">C26+D26</f>
        <v>956</v>
      </c>
      <c r="F26" s="47" t="s">
        <v>23</v>
      </c>
      <c r="G26" s="49"/>
      <c r="H26" s="30">
        <v>1133</v>
      </c>
      <c r="I26" s="30">
        <v>1182</v>
      </c>
      <c r="J26" s="31">
        <f t="shared" si="4"/>
        <v>2315</v>
      </c>
    </row>
    <row r="27" spans="1:10" ht="14.4" x14ac:dyDescent="0.2">
      <c r="A27" s="47" t="s">
        <v>24</v>
      </c>
      <c r="B27" s="48"/>
      <c r="C27" s="30">
        <v>610</v>
      </c>
      <c r="D27" s="30">
        <v>591</v>
      </c>
      <c r="E27" s="31">
        <f t="shared" si="5"/>
        <v>1201</v>
      </c>
      <c r="F27" s="47" t="s">
        <v>25</v>
      </c>
      <c r="G27" s="49"/>
      <c r="H27" s="30">
        <v>1394</v>
      </c>
      <c r="I27" s="30">
        <v>1392</v>
      </c>
      <c r="J27" s="31">
        <f t="shared" si="4"/>
        <v>2786</v>
      </c>
    </row>
    <row r="28" spans="1:10" ht="14.4" x14ac:dyDescent="0.2">
      <c r="A28" s="47" t="s">
        <v>26</v>
      </c>
      <c r="B28" s="48"/>
      <c r="C28" s="30">
        <v>689</v>
      </c>
      <c r="D28" s="30">
        <v>609</v>
      </c>
      <c r="E28" s="31">
        <f t="shared" si="5"/>
        <v>1298</v>
      </c>
      <c r="F28" s="47" t="s">
        <v>27</v>
      </c>
      <c r="G28" s="49"/>
      <c r="H28" s="30">
        <v>1419</v>
      </c>
      <c r="I28" s="30">
        <v>1556</v>
      </c>
      <c r="J28" s="31">
        <f t="shared" si="4"/>
        <v>2975</v>
      </c>
    </row>
    <row r="29" spans="1:10" ht="14.4" x14ac:dyDescent="0.2">
      <c r="A29" s="47" t="s">
        <v>28</v>
      </c>
      <c r="B29" s="48"/>
      <c r="C29" s="30">
        <v>598</v>
      </c>
      <c r="D29" s="30">
        <v>532</v>
      </c>
      <c r="E29" s="31">
        <f t="shared" si="5"/>
        <v>1130</v>
      </c>
      <c r="F29" s="47" t="s">
        <v>29</v>
      </c>
      <c r="G29" s="49"/>
      <c r="H29" s="30">
        <v>795</v>
      </c>
      <c r="I29" s="30">
        <v>1148</v>
      </c>
      <c r="J29" s="31">
        <f t="shared" si="4"/>
        <v>1943</v>
      </c>
    </row>
    <row r="30" spans="1:10" ht="14.4" x14ac:dyDescent="0.2">
      <c r="A30" s="47" t="s">
        <v>30</v>
      </c>
      <c r="B30" s="48"/>
      <c r="C30" s="30">
        <v>523</v>
      </c>
      <c r="D30" s="30">
        <v>424</v>
      </c>
      <c r="E30" s="31">
        <f t="shared" si="5"/>
        <v>947</v>
      </c>
      <c r="F30" s="47" t="s">
        <v>31</v>
      </c>
      <c r="G30" s="49"/>
      <c r="H30" s="30">
        <v>571</v>
      </c>
      <c r="I30" s="30">
        <v>1122</v>
      </c>
      <c r="J30" s="31">
        <f t="shared" si="4"/>
        <v>1693</v>
      </c>
    </row>
    <row r="31" spans="1:10" ht="14.4" x14ac:dyDescent="0.2">
      <c r="A31" s="47" t="s">
        <v>32</v>
      </c>
      <c r="B31" s="48"/>
      <c r="C31" s="30">
        <v>542</v>
      </c>
      <c r="D31" s="30">
        <v>467</v>
      </c>
      <c r="E31" s="31">
        <f t="shared" si="5"/>
        <v>1009</v>
      </c>
      <c r="F31" s="47" t="s">
        <v>33</v>
      </c>
      <c r="G31" s="49"/>
      <c r="H31" s="30">
        <v>383</v>
      </c>
      <c r="I31" s="30">
        <v>987</v>
      </c>
      <c r="J31" s="31">
        <f t="shared" si="4"/>
        <v>1370</v>
      </c>
    </row>
    <row r="32" spans="1:10" ht="14.4" x14ac:dyDescent="0.2">
      <c r="A32" s="47" t="s">
        <v>34</v>
      </c>
      <c r="B32" s="48"/>
      <c r="C32" s="30">
        <v>646</v>
      </c>
      <c r="D32" s="30">
        <v>548</v>
      </c>
      <c r="E32" s="31">
        <f t="shared" si="5"/>
        <v>1194</v>
      </c>
      <c r="F32" s="47" t="s">
        <v>35</v>
      </c>
      <c r="G32" s="49"/>
      <c r="H32" s="30">
        <v>111</v>
      </c>
      <c r="I32" s="30">
        <v>380</v>
      </c>
      <c r="J32" s="31">
        <f t="shared" si="4"/>
        <v>491</v>
      </c>
    </row>
    <row r="33" spans="1:10" ht="14.4" x14ac:dyDescent="0.2">
      <c r="A33" s="47" t="s">
        <v>36</v>
      </c>
      <c r="B33" s="48"/>
      <c r="C33" s="30">
        <v>752</v>
      </c>
      <c r="D33" s="30">
        <v>622</v>
      </c>
      <c r="E33" s="31">
        <f t="shared" si="5"/>
        <v>1374</v>
      </c>
      <c r="F33" s="47" t="s">
        <v>37</v>
      </c>
      <c r="G33" s="49"/>
      <c r="H33" s="30">
        <v>5</v>
      </c>
      <c r="I33" s="30">
        <v>72</v>
      </c>
      <c r="J33" s="31">
        <f>H33+I33</f>
        <v>77</v>
      </c>
    </row>
    <row r="34" spans="1:10" ht="14.4" x14ac:dyDescent="0.2">
      <c r="A34" s="47" t="s">
        <v>38</v>
      </c>
      <c r="B34" s="48"/>
      <c r="C34" s="30">
        <v>885</v>
      </c>
      <c r="D34" s="30">
        <v>814</v>
      </c>
      <c r="E34" s="31">
        <f t="shared" si="5"/>
        <v>1699</v>
      </c>
      <c r="F34" s="47" t="s">
        <v>39</v>
      </c>
      <c r="G34" s="49"/>
      <c r="H34" s="30">
        <v>2</v>
      </c>
      <c r="I34" s="30">
        <v>8</v>
      </c>
      <c r="J34" s="31">
        <f t="shared" si="4"/>
        <v>10</v>
      </c>
    </row>
    <row r="35" spans="1:10" ht="14.4" x14ac:dyDescent="0.2">
      <c r="A35" s="47" t="s">
        <v>40</v>
      </c>
      <c r="B35" s="48"/>
      <c r="C35" s="30">
        <v>961</v>
      </c>
      <c r="D35" s="30">
        <v>895</v>
      </c>
      <c r="E35" s="31">
        <f t="shared" si="5"/>
        <v>1856</v>
      </c>
      <c r="F35" s="47" t="s">
        <v>41</v>
      </c>
      <c r="G35" s="49"/>
      <c r="H35" s="50">
        <v>0</v>
      </c>
      <c r="I35" s="50">
        <v>0</v>
      </c>
      <c r="J35" s="31">
        <f t="shared" si="4"/>
        <v>0</v>
      </c>
    </row>
    <row r="36" spans="1:10" ht="15" thickBot="1" x14ac:dyDescent="0.25">
      <c r="A36" s="51" t="s">
        <v>42</v>
      </c>
      <c r="B36" s="52"/>
      <c r="C36" s="19">
        <v>888</v>
      </c>
      <c r="D36" s="19">
        <v>790</v>
      </c>
      <c r="E36" s="20">
        <f t="shared" si="5"/>
        <v>1678</v>
      </c>
      <c r="F36" s="53" t="s">
        <v>43</v>
      </c>
      <c r="G36" s="54"/>
      <c r="H36" s="19">
        <f>C25+C26+C27+C28+C29+C30+C31+C32+C33+C34+C35+C36+H25+H26+H27+H28+H29+H30+H31+H32+H33+H34+H35</f>
        <v>14599</v>
      </c>
      <c r="I36" s="19">
        <f>D25+D26+D27+D28+D29+D30+D31+D32+D33+D34+D35+D36+I25+I26+I27+I28+I29+I30+I31+I32+I33+I34+I35</f>
        <v>15848</v>
      </c>
      <c r="J36" s="20">
        <f>E25+E26+E27+E28+E29+E30+E31+E32+E33+E34+E35+E36+J25+J26+J27+J28+J29+J30+J31+J32+J33+J34+J35</f>
        <v>30447</v>
      </c>
    </row>
    <row r="37" spans="1:10" ht="14.4" x14ac:dyDescent="0.2">
      <c r="A37" s="55"/>
      <c r="B37" s="56"/>
      <c r="C37" s="57"/>
      <c r="D37" s="57"/>
      <c r="E37" s="57"/>
      <c r="F37" s="57"/>
      <c r="G37" s="57"/>
      <c r="H37" s="57"/>
      <c r="I37" s="57"/>
      <c r="J37" s="57"/>
    </row>
    <row r="38" spans="1:10" ht="14.4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14.4" x14ac:dyDescent="0.2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4" x14ac:dyDescent="0.2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4" x14ac:dyDescent="0.2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5">
      <c r="A43" s="17" t="s">
        <v>8</v>
      </c>
      <c r="B43" s="18">
        <v>537</v>
      </c>
      <c r="C43" s="19">
        <v>285</v>
      </c>
      <c r="D43" s="19">
        <v>320</v>
      </c>
      <c r="E43" s="20">
        <f>SUM(C43:D43)</f>
        <v>605</v>
      </c>
      <c r="F43" s="18">
        <v>18</v>
      </c>
      <c r="G43" s="19">
        <v>11</v>
      </c>
      <c r="H43" s="19">
        <v>14</v>
      </c>
      <c r="I43" s="20">
        <f>SUM(G43:H43)</f>
        <v>25</v>
      </c>
      <c r="J43" s="33">
        <f>ROUND(I43/E43,3)</f>
        <v>4.1000000000000002E-2</v>
      </c>
    </row>
    <row r="46" spans="1:10" ht="15" thickBot="1" x14ac:dyDescent="0.25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4" x14ac:dyDescent="0.2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4" x14ac:dyDescent="0.2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4" x14ac:dyDescent="0.2">
      <c r="A49" s="28" t="s">
        <v>10</v>
      </c>
      <c r="B49" s="58">
        <v>382</v>
      </c>
      <c r="C49" s="59">
        <v>179</v>
      </c>
      <c r="D49" s="59">
        <v>249</v>
      </c>
      <c r="E49" s="60">
        <f t="shared" ref="E49:E55" si="6">SUM(C49:D49)</f>
        <v>428</v>
      </c>
      <c r="F49" s="61">
        <v>10</v>
      </c>
      <c r="G49" s="62">
        <v>7</v>
      </c>
      <c r="H49" s="62">
        <v>7</v>
      </c>
      <c r="I49" s="63">
        <f>SUM(G49:H49)</f>
        <v>14</v>
      </c>
      <c r="J49" s="33">
        <f t="shared" ref="J49:J56" si="7">ROUND(I49/E49,3)</f>
        <v>3.3000000000000002E-2</v>
      </c>
    </row>
    <row r="50" spans="1:10" ht="14.4" x14ac:dyDescent="0.2">
      <c r="A50" s="28" t="s">
        <v>11</v>
      </c>
      <c r="B50" s="58">
        <v>31</v>
      </c>
      <c r="C50" s="59">
        <v>14</v>
      </c>
      <c r="D50" s="59">
        <v>19</v>
      </c>
      <c r="E50" s="60">
        <f t="shared" si="6"/>
        <v>33</v>
      </c>
      <c r="F50" s="61">
        <v>1</v>
      </c>
      <c r="G50" s="62">
        <v>0</v>
      </c>
      <c r="H50" s="62">
        <v>1</v>
      </c>
      <c r="I50" s="63">
        <f t="shared" ref="I50:I55" si="8">SUM(G50:H50)</f>
        <v>1</v>
      </c>
      <c r="J50" s="33">
        <f t="shared" si="7"/>
        <v>0.03</v>
      </c>
    </row>
    <row r="51" spans="1:10" ht="14.4" x14ac:dyDescent="0.2">
      <c r="A51" s="28" t="s">
        <v>12</v>
      </c>
      <c r="B51" s="58">
        <v>101</v>
      </c>
      <c r="C51" s="59">
        <v>81</v>
      </c>
      <c r="D51" s="59">
        <v>38</v>
      </c>
      <c r="E51" s="60">
        <f t="shared" si="6"/>
        <v>119</v>
      </c>
      <c r="F51" s="61">
        <v>5</v>
      </c>
      <c r="G51" s="62">
        <v>4</v>
      </c>
      <c r="H51" s="62">
        <v>4</v>
      </c>
      <c r="I51" s="63">
        <f t="shared" si="8"/>
        <v>8</v>
      </c>
      <c r="J51" s="33">
        <f t="shared" si="7"/>
        <v>6.7000000000000004E-2</v>
      </c>
    </row>
    <row r="52" spans="1:10" ht="14.4" x14ac:dyDescent="0.2">
      <c r="A52" s="28" t="s">
        <v>13</v>
      </c>
      <c r="B52" s="58">
        <v>9</v>
      </c>
      <c r="C52" s="59">
        <v>3</v>
      </c>
      <c r="D52" s="59">
        <v>6</v>
      </c>
      <c r="E52" s="60">
        <f t="shared" si="6"/>
        <v>9</v>
      </c>
      <c r="F52" s="61">
        <v>1</v>
      </c>
      <c r="G52" s="62">
        <v>0</v>
      </c>
      <c r="H52" s="62">
        <v>1</v>
      </c>
      <c r="I52" s="63">
        <f t="shared" si="8"/>
        <v>1</v>
      </c>
      <c r="J52" s="33">
        <f t="shared" si="7"/>
        <v>0.111</v>
      </c>
    </row>
    <row r="53" spans="1:10" ht="14.4" x14ac:dyDescent="0.2">
      <c r="A53" s="28" t="s">
        <v>14</v>
      </c>
      <c r="B53" s="58">
        <v>3</v>
      </c>
      <c r="C53" s="59">
        <v>3</v>
      </c>
      <c r="D53" s="59">
        <v>1</v>
      </c>
      <c r="E53" s="60">
        <f t="shared" si="6"/>
        <v>4</v>
      </c>
      <c r="F53" s="61">
        <v>0</v>
      </c>
      <c r="G53" s="62">
        <v>0</v>
      </c>
      <c r="H53" s="62">
        <v>0</v>
      </c>
      <c r="I53" s="63">
        <f t="shared" si="8"/>
        <v>0</v>
      </c>
      <c r="J53" s="33">
        <f t="shared" si="7"/>
        <v>0</v>
      </c>
    </row>
    <row r="54" spans="1:10" ht="14.4" x14ac:dyDescent="0.2">
      <c r="A54" s="28" t="s">
        <v>15</v>
      </c>
      <c r="B54" s="58">
        <v>3</v>
      </c>
      <c r="C54" s="59">
        <v>2</v>
      </c>
      <c r="D54" s="59">
        <v>1</v>
      </c>
      <c r="E54" s="60">
        <f t="shared" si="6"/>
        <v>3</v>
      </c>
      <c r="F54" s="61">
        <v>0</v>
      </c>
      <c r="G54" s="62">
        <v>0</v>
      </c>
      <c r="H54" s="62">
        <v>0</v>
      </c>
      <c r="I54" s="63">
        <f t="shared" si="8"/>
        <v>0</v>
      </c>
      <c r="J54" s="33">
        <f t="shared" si="7"/>
        <v>0</v>
      </c>
    </row>
    <row r="55" spans="1:10" ht="14.4" x14ac:dyDescent="0.2">
      <c r="A55" s="28" t="s">
        <v>16</v>
      </c>
      <c r="B55" s="58">
        <v>8</v>
      </c>
      <c r="C55" s="59">
        <v>3</v>
      </c>
      <c r="D55" s="59">
        <v>6</v>
      </c>
      <c r="E55" s="60">
        <f t="shared" si="6"/>
        <v>9</v>
      </c>
      <c r="F55" s="61">
        <v>1</v>
      </c>
      <c r="G55" s="62">
        <v>0</v>
      </c>
      <c r="H55" s="62">
        <v>1</v>
      </c>
      <c r="I55" s="63">
        <f t="shared" si="8"/>
        <v>1</v>
      </c>
      <c r="J55" s="33">
        <f t="shared" si="7"/>
        <v>0.111</v>
      </c>
    </row>
    <row r="56" spans="1:10" ht="15" thickBot="1" x14ac:dyDescent="0.25">
      <c r="A56" s="64" t="s">
        <v>17</v>
      </c>
      <c r="B56" s="65">
        <f t="shared" ref="B56:G56" si="9">SUM(B49:B55)</f>
        <v>537</v>
      </c>
      <c r="C56" s="66">
        <f t="shared" si="9"/>
        <v>285</v>
      </c>
      <c r="D56" s="66">
        <f t="shared" si="9"/>
        <v>320</v>
      </c>
      <c r="E56" s="67">
        <f t="shared" si="9"/>
        <v>605</v>
      </c>
      <c r="F56" s="68">
        <f t="shared" si="9"/>
        <v>18</v>
      </c>
      <c r="G56" s="67">
        <f t="shared" si="9"/>
        <v>11</v>
      </c>
      <c r="H56" s="67">
        <f>SUM(H49:H55)</f>
        <v>14</v>
      </c>
      <c r="I56" s="67">
        <f>SUM(I49:I55)</f>
        <v>25</v>
      </c>
      <c r="J56" s="21">
        <f t="shared" si="7"/>
        <v>4.1000000000000002E-2</v>
      </c>
    </row>
    <row r="57" spans="1:10" ht="14.4" x14ac:dyDescent="0.2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4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5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4" x14ac:dyDescent="0.2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4" x14ac:dyDescent="0.2">
      <c r="A61" s="47" t="s">
        <v>20</v>
      </c>
      <c r="B61" s="48"/>
      <c r="C61" s="30">
        <v>8</v>
      </c>
      <c r="D61" s="30">
        <v>3</v>
      </c>
      <c r="E61" s="31">
        <f t="shared" ref="E61:E72" si="10">SUM(C61+D61)</f>
        <v>11</v>
      </c>
      <c r="F61" s="47" t="s">
        <v>21</v>
      </c>
      <c r="G61" s="49"/>
      <c r="H61" s="30">
        <v>2</v>
      </c>
      <c r="I61" s="30">
        <v>10</v>
      </c>
      <c r="J61" s="31">
        <f t="shared" ref="J61:J72" si="11">SUM(H61+I61)</f>
        <v>12</v>
      </c>
    </row>
    <row r="62" spans="1:10" ht="14.4" x14ac:dyDescent="0.2">
      <c r="A62" s="47" t="s">
        <v>22</v>
      </c>
      <c r="B62" s="48"/>
      <c r="C62" s="30">
        <v>4</v>
      </c>
      <c r="D62" s="30">
        <v>4</v>
      </c>
      <c r="E62" s="31">
        <f t="shared" si="10"/>
        <v>8</v>
      </c>
      <c r="F62" s="47" t="s">
        <v>23</v>
      </c>
      <c r="G62" s="49"/>
      <c r="H62" s="30">
        <v>2</v>
      </c>
      <c r="I62" s="30">
        <v>3</v>
      </c>
      <c r="J62" s="31">
        <f t="shared" si="11"/>
        <v>5</v>
      </c>
    </row>
    <row r="63" spans="1:10" ht="14.4" x14ac:dyDescent="0.2">
      <c r="A63" s="47" t="s">
        <v>24</v>
      </c>
      <c r="B63" s="48"/>
      <c r="C63" s="30">
        <v>3</v>
      </c>
      <c r="D63" s="30">
        <v>4</v>
      </c>
      <c r="E63" s="31">
        <f t="shared" si="10"/>
        <v>7</v>
      </c>
      <c r="F63" s="47" t="s">
        <v>25</v>
      </c>
      <c r="G63" s="49"/>
      <c r="H63" s="30">
        <v>0</v>
      </c>
      <c r="I63" s="30">
        <v>6</v>
      </c>
      <c r="J63" s="31">
        <f t="shared" si="11"/>
        <v>6</v>
      </c>
    </row>
    <row r="64" spans="1:10" ht="14.4" x14ac:dyDescent="0.2">
      <c r="A64" s="47" t="s">
        <v>26</v>
      </c>
      <c r="B64" s="48"/>
      <c r="C64" s="30">
        <v>9</v>
      </c>
      <c r="D64" s="30">
        <v>11</v>
      </c>
      <c r="E64" s="31">
        <f t="shared" si="10"/>
        <v>20</v>
      </c>
      <c r="F64" s="47" t="s">
        <v>27</v>
      </c>
      <c r="G64" s="49"/>
      <c r="H64" s="30">
        <v>3</v>
      </c>
      <c r="I64" s="30">
        <v>2</v>
      </c>
      <c r="J64" s="31">
        <f t="shared" si="11"/>
        <v>5</v>
      </c>
    </row>
    <row r="65" spans="1:10" ht="14.4" x14ac:dyDescent="0.2">
      <c r="A65" s="47" t="s">
        <v>28</v>
      </c>
      <c r="B65" s="48"/>
      <c r="C65" s="30">
        <v>64</v>
      </c>
      <c r="D65" s="30">
        <v>67</v>
      </c>
      <c r="E65" s="31">
        <f t="shared" si="10"/>
        <v>131</v>
      </c>
      <c r="F65" s="47" t="s">
        <v>29</v>
      </c>
      <c r="G65" s="49"/>
      <c r="H65" s="30">
        <v>3</v>
      </c>
      <c r="I65" s="30">
        <v>2</v>
      </c>
      <c r="J65" s="31">
        <f t="shared" si="11"/>
        <v>5</v>
      </c>
    </row>
    <row r="66" spans="1:10" ht="14.4" x14ac:dyDescent="0.2">
      <c r="A66" s="47" t="s">
        <v>30</v>
      </c>
      <c r="B66" s="48"/>
      <c r="C66" s="30">
        <v>72</v>
      </c>
      <c r="D66" s="30">
        <v>76</v>
      </c>
      <c r="E66" s="31">
        <f t="shared" si="10"/>
        <v>148</v>
      </c>
      <c r="F66" s="47" t="s">
        <v>31</v>
      </c>
      <c r="G66" s="49"/>
      <c r="H66" s="30">
        <v>3</v>
      </c>
      <c r="I66" s="30">
        <v>1</v>
      </c>
      <c r="J66" s="31">
        <f t="shared" si="11"/>
        <v>4</v>
      </c>
    </row>
    <row r="67" spans="1:10" ht="14.4" x14ac:dyDescent="0.2">
      <c r="A67" s="47" t="s">
        <v>32</v>
      </c>
      <c r="B67" s="48"/>
      <c r="C67" s="30">
        <v>53</v>
      </c>
      <c r="D67" s="30">
        <v>37</v>
      </c>
      <c r="E67" s="31">
        <f t="shared" si="10"/>
        <v>90</v>
      </c>
      <c r="F67" s="47" t="s">
        <v>33</v>
      </c>
      <c r="G67" s="49"/>
      <c r="H67" s="30">
        <v>0</v>
      </c>
      <c r="I67" s="30">
        <v>0</v>
      </c>
      <c r="J67" s="31">
        <f t="shared" si="11"/>
        <v>0</v>
      </c>
    </row>
    <row r="68" spans="1:10" ht="14.4" x14ac:dyDescent="0.2">
      <c r="A68" s="47" t="s">
        <v>34</v>
      </c>
      <c r="B68" s="48"/>
      <c r="C68" s="30">
        <v>36</v>
      </c>
      <c r="D68" s="30">
        <v>26</v>
      </c>
      <c r="E68" s="31">
        <f t="shared" si="10"/>
        <v>62</v>
      </c>
      <c r="F68" s="47" t="s">
        <v>35</v>
      </c>
      <c r="G68" s="49"/>
      <c r="H68" s="50">
        <v>0</v>
      </c>
      <c r="I68" s="50">
        <v>0</v>
      </c>
      <c r="J68" s="31">
        <f t="shared" si="11"/>
        <v>0</v>
      </c>
    </row>
    <row r="69" spans="1:10" ht="14.4" x14ac:dyDescent="0.2">
      <c r="A69" s="47" t="s">
        <v>36</v>
      </c>
      <c r="B69" s="48"/>
      <c r="C69" s="30">
        <v>12</v>
      </c>
      <c r="D69" s="30">
        <v>14</v>
      </c>
      <c r="E69" s="31">
        <f t="shared" si="10"/>
        <v>26</v>
      </c>
      <c r="F69" s="47" t="s">
        <v>37</v>
      </c>
      <c r="G69" s="49"/>
      <c r="H69" s="50">
        <v>0</v>
      </c>
      <c r="I69" s="50">
        <v>0</v>
      </c>
      <c r="J69" s="31">
        <f t="shared" si="11"/>
        <v>0</v>
      </c>
    </row>
    <row r="70" spans="1:10" ht="14.4" x14ac:dyDescent="0.2">
      <c r="A70" s="47" t="s">
        <v>38</v>
      </c>
      <c r="B70" s="48"/>
      <c r="C70" s="30">
        <v>7</v>
      </c>
      <c r="D70" s="30">
        <v>18</v>
      </c>
      <c r="E70" s="31">
        <f t="shared" si="10"/>
        <v>25</v>
      </c>
      <c r="F70" s="47" t="s">
        <v>39</v>
      </c>
      <c r="G70" s="49"/>
      <c r="H70" s="50">
        <v>0</v>
      </c>
      <c r="I70" s="50">
        <v>0</v>
      </c>
      <c r="J70" s="31">
        <f t="shared" si="11"/>
        <v>0</v>
      </c>
    </row>
    <row r="71" spans="1:10" ht="14.4" x14ac:dyDescent="0.2">
      <c r="A71" s="47" t="s">
        <v>40</v>
      </c>
      <c r="B71" s="48"/>
      <c r="C71" s="30">
        <v>2</v>
      </c>
      <c r="D71" s="30">
        <v>22</v>
      </c>
      <c r="E71" s="31">
        <f t="shared" si="10"/>
        <v>24</v>
      </c>
      <c r="F71" s="47" t="s">
        <v>41</v>
      </c>
      <c r="G71" s="49"/>
      <c r="H71" s="50">
        <v>0</v>
      </c>
      <c r="I71" s="50">
        <v>0</v>
      </c>
      <c r="J71" s="31">
        <f t="shared" si="11"/>
        <v>0</v>
      </c>
    </row>
    <row r="72" spans="1:10" ht="15" thickBot="1" x14ac:dyDescent="0.25">
      <c r="A72" s="51" t="s">
        <v>42</v>
      </c>
      <c r="B72" s="52"/>
      <c r="C72" s="19">
        <v>2</v>
      </c>
      <c r="D72" s="19">
        <v>14</v>
      </c>
      <c r="E72" s="20">
        <f t="shared" si="10"/>
        <v>16</v>
      </c>
      <c r="F72" s="53" t="s">
        <v>43</v>
      </c>
      <c r="G72" s="54"/>
      <c r="H72" s="69">
        <f>SUM((SUM(C61:C72)+(SUM(H61:H71))))</f>
        <v>285</v>
      </c>
      <c r="I72" s="19">
        <f>SUM((SUM(D61:D72)+(SUM(I61:I71))))</f>
        <v>320</v>
      </c>
      <c r="J72" s="20">
        <f t="shared" si="11"/>
        <v>605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11月30日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cp:lastPrinted>2025-12-03T02:40:48Z</cp:lastPrinted>
  <dcterms:created xsi:type="dcterms:W3CDTF">2025-12-03T02:40:04Z</dcterms:created>
  <dcterms:modified xsi:type="dcterms:W3CDTF">2025-12-03T02:41:14Z</dcterms:modified>
</cp:coreProperties>
</file>